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E35" i="1"/>
  <c r="C35" i="1"/>
  <c r="G34" i="1"/>
  <c r="E34" i="1"/>
  <c r="C34" i="1"/>
  <c r="G29" i="1"/>
  <c r="G28" i="1"/>
  <c r="E28" i="1"/>
  <c r="C28" i="1"/>
  <c r="C11" i="1"/>
  <c r="G10" i="1"/>
  <c r="E10" i="1"/>
  <c r="C10" i="1"/>
  <c r="G6" i="1"/>
  <c r="E6" i="1"/>
  <c r="C6" i="1"/>
  <c r="G4" i="1"/>
  <c r="E4" i="1"/>
  <c r="C4" i="1"/>
</calcChain>
</file>

<file path=xl/sharedStrings.xml><?xml version="1.0" encoding="utf-8"?>
<sst xmlns="http://schemas.openxmlformats.org/spreadsheetml/2006/main" count="77" uniqueCount="75">
  <si>
    <t>四川省岳池水利水电开发实业公司城镇供水成本核定表</t>
  </si>
  <si>
    <t>项目名称</t>
  </si>
  <si>
    <t>行次及关系</t>
  </si>
  <si>
    <t>2022年</t>
  </si>
  <si>
    <t>核定数</t>
  </si>
  <si>
    <t>2023年</t>
  </si>
  <si>
    <t>2024年</t>
  </si>
  <si>
    <t>三年核定数</t>
  </si>
  <si>
    <t>备注</t>
  </si>
  <si>
    <r>
      <t>年取水量(m</t>
    </r>
    <r>
      <rPr>
        <vertAlign val="superscript"/>
        <sz val="10"/>
        <rFont val="宋体"/>
        <family val="3"/>
        <charset val="134"/>
      </rPr>
      <t>3)</t>
    </r>
  </si>
  <si>
    <t>E1</t>
  </si>
  <si>
    <r>
      <t>年售水总量(m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)</t>
    </r>
  </si>
  <si>
    <t>E2</t>
  </si>
  <si>
    <r>
      <t>核定年供水总量(m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)</t>
    </r>
  </si>
  <si>
    <t>E3=E1×（1-E6）×（1-E5）</t>
  </si>
  <si>
    <r>
      <t>年设计水量（m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/年）</t>
    </r>
  </si>
  <si>
    <t>E4</t>
  </si>
  <si>
    <t>自用水率（%）</t>
  </si>
  <si>
    <t>E5</t>
  </si>
  <si>
    <t>核定管网漏损率（%）</t>
  </si>
  <si>
    <t>E6</t>
  </si>
  <si>
    <t>一、制水成本(元)</t>
  </si>
  <si>
    <t>E7=E8+E10+…+E16</t>
  </si>
  <si>
    <t xml:space="preserve">1、原水费          </t>
  </si>
  <si>
    <t>E8</t>
  </si>
  <si>
    <t>2025年实际支2022-2024年原水费620万元</t>
  </si>
  <si>
    <t xml:space="preserve">  其中：水资源费                   </t>
  </si>
  <si>
    <t>E9</t>
  </si>
  <si>
    <t>2、制水环节职工薪酬</t>
  </si>
  <si>
    <t>E10</t>
  </si>
  <si>
    <r>
      <t>3</t>
    </r>
    <r>
      <rPr>
        <sz val="10"/>
        <rFont val="宋体"/>
        <family val="3"/>
        <charset val="134"/>
      </rPr>
      <t>、原材料费</t>
    </r>
  </si>
  <si>
    <t>E11</t>
  </si>
  <si>
    <t xml:space="preserve">4、动力费                          </t>
  </si>
  <si>
    <t>E12</t>
  </si>
  <si>
    <t>5、外购成品水费</t>
  </si>
  <si>
    <t>E13</t>
  </si>
  <si>
    <t>6、修理费</t>
  </si>
  <si>
    <t>E14</t>
  </si>
  <si>
    <t>7、低值易耗品摊销</t>
  </si>
  <si>
    <t>E15</t>
  </si>
  <si>
    <t>8、其他制水费用</t>
  </si>
  <si>
    <t>E16</t>
  </si>
  <si>
    <t>二、输配成本(元)</t>
  </si>
  <si>
    <t>E17=E18+…+E23</t>
  </si>
  <si>
    <t>1、输配环节职工薪酬</t>
  </si>
  <si>
    <t>E18</t>
  </si>
  <si>
    <t>2、输配环节固定资产折旧</t>
  </si>
  <si>
    <t>E19</t>
  </si>
  <si>
    <t>3、动力费</t>
  </si>
  <si>
    <t>E20</t>
  </si>
  <si>
    <r>
      <t>4</t>
    </r>
    <r>
      <rPr>
        <sz val="10"/>
        <rFont val="宋体"/>
        <family val="3"/>
        <charset val="134"/>
      </rPr>
      <t>、修理费</t>
    </r>
  </si>
  <si>
    <t>E21</t>
  </si>
  <si>
    <r>
      <t>5</t>
    </r>
    <r>
      <rPr>
        <sz val="10"/>
        <rFont val="宋体"/>
        <family val="3"/>
        <charset val="134"/>
      </rPr>
      <t>、机物料消耗</t>
    </r>
  </si>
  <si>
    <t>E22</t>
  </si>
  <si>
    <t>6、管网检测费</t>
  </si>
  <si>
    <t>E23</t>
  </si>
  <si>
    <t>三、固定资产折旧</t>
  </si>
  <si>
    <t>E24</t>
  </si>
  <si>
    <t>折旧费按照实际账载折旧填写</t>
  </si>
  <si>
    <t>四、期间费用(元)</t>
  </si>
  <si>
    <t>E25=E26+E27+E28</t>
  </si>
  <si>
    <t>1、管理费用</t>
  </si>
  <si>
    <t>E26</t>
  </si>
  <si>
    <t>其中：管理人员薪酬</t>
  </si>
  <si>
    <t>2、销售费用</t>
  </si>
  <si>
    <t>E27</t>
  </si>
  <si>
    <t>3、财务费用</t>
  </si>
  <si>
    <t>E28</t>
  </si>
  <si>
    <t>五、冲减成本的收入(元)</t>
  </si>
  <si>
    <t>E29</t>
  </si>
  <si>
    <t>六、供水总成本(元)</t>
  </si>
  <si>
    <t>E30=E7+E17+E24+E25-E29</t>
  </si>
  <si>
    <r>
      <t>七、单位售水成本(元/m</t>
    </r>
    <r>
      <rPr>
        <b/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)</t>
    </r>
  </si>
  <si>
    <t>E31=E30÷E3</t>
  </si>
  <si>
    <t>附件2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</si>
</sst>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#,##0.00_ "/>
    <numFmt numFmtId="179" formatCode="0.0%"/>
  </numFmts>
  <fonts count="15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Times New Roman"/>
      <family val="1"/>
    </font>
    <font>
      <vertAlign val="superscript"/>
      <sz val="10"/>
      <name val="宋体"/>
      <family val="3"/>
      <charset val="134"/>
    </font>
    <font>
      <b/>
      <vertAlign val="superscript"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.5"/>
      <name val="方正黑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indexed="8"/>
      </bottom>
      <diagonal/>
    </border>
  </borders>
  <cellStyleXfs count="2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vertical="center"/>
    </xf>
    <xf numFmtId="0" fontId="7" fillId="0" borderId="5" xfId="0" applyFont="1" applyFill="1" applyBorder="1" applyAlignment="1">
      <alignment horizontal="left" vertical="center"/>
    </xf>
    <xf numFmtId="178" fontId="8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 wrapText="1"/>
    </xf>
    <xf numFmtId="43" fontId="8" fillId="0" borderId="5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 wrapText="1"/>
    </xf>
    <xf numFmtId="10" fontId="8" fillId="0" borderId="5" xfId="1" applyNumberFormat="1" applyFont="1" applyFill="1" applyBorder="1" applyAlignment="1">
      <alignment horizontal="right" vertical="center"/>
    </xf>
    <xf numFmtId="179" fontId="8" fillId="0" borderId="5" xfId="1" applyNumberFormat="1" applyFont="1" applyFill="1" applyBorder="1" applyAlignment="1">
      <alignment horizontal="right" vertical="center"/>
    </xf>
    <xf numFmtId="9" fontId="8" fillId="0" borderId="5" xfId="1" applyNumberFormat="1" applyFont="1" applyFill="1" applyBorder="1" applyAlignment="1">
      <alignment horizontal="right" vertical="center"/>
    </xf>
    <xf numFmtId="9" fontId="8" fillId="0" borderId="5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horizontal="left" vertical="center" indent="1"/>
    </xf>
    <xf numFmtId="43" fontId="8" fillId="2" borderId="5" xfId="0" applyNumberFormat="1" applyFont="1" applyFill="1" applyBorder="1" applyAlignment="1">
      <alignment horizontal="center" vertical="center"/>
    </xf>
    <xf numFmtId="43" fontId="7" fillId="0" borderId="5" xfId="0" applyNumberFormat="1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indent="1"/>
    </xf>
    <xf numFmtId="178" fontId="8" fillId="2" borderId="5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justify" vertical="center"/>
    </xf>
    <xf numFmtId="0" fontId="7" fillId="0" borderId="8" xfId="0" applyFont="1" applyFill="1" applyBorder="1" applyAlignment="1">
      <alignment horizontal="left" vertical="center"/>
    </xf>
    <xf numFmtId="178" fontId="8" fillId="0" borderId="8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</cellXfs>
  <cellStyles count="2">
    <cellStyle name="百分比" xfId="1" builtinId="5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M11" sqref="M11"/>
    </sheetView>
  </sheetViews>
  <sheetFormatPr defaultColWidth="9" defaultRowHeight="13.5" x14ac:dyDescent="0.15"/>
  <cols>
    <col min="1" max="1" width="29.75" style="1" customWidth="1"/>
    <col min="2" max="2" width="22.375" style="1" customWidth="1"/>
    <col min="3" max="3" width="13.625" style="1" customWidth="1"/>
    <col min="4" max="4" width="9" style="1"/>
    <col min="5" max="5" width="14.375" style="1" customWidth="1"/>
    <col min="6" max="6" width="9" style="1"/>
    <col min="7" max="7" width="16.125" style="1" customWidth="1"/>
    <col min="8" max="9" width="6.125" style="1" customWidth="1"/>
    <col min="10" max="10" width="15.625" style="1" customWidth="1"/>
    <col min="11" max="16384" width="9" style="1"/>
  </cols>
  <sheetData>
    <row r="1" spans="1:10" ht="28.5" customHeight="1" x14ac:dyDescent="0.15">
      <c r="A1" s="35" t="s">
        <v>74</v>
      </c>
      <c r="B1" s="2"/>
      <c r="C1" s="3"/>
      <c r="D1" s="3"/>
      <c r="E1" s="3"/>
      <c r="F1" s="3"/>
      <c r="G1" s="3"/>
      <c r="H1" s="3"/>
      <c r="I1" s="2"/>
      <c r="J1" s="4"/>
    </row>
    <row r="2" spans="1:10" ht="20.25" x14ac:dyDescent="0.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4"/>
    </row>
    <row r="3" spans="1:10" ht="14.25" x14ac:dyDescent="0.15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4</v>
      </c>
      <c r="G3" s="7" t="s">
        <v>6</v>
      </c>
      <c r="H3" s="7" t="s">
        <v>4</v>
      </c>
      <c r="I3" s="7" t="s">
        <v>7</v>
      </c>
      <c r="J3" s="8" t="s">
        <v>8</v>
      </c>
    </row>
    <row r="4" spans="1:10" ht="14.25" x14ac:dyDescent="0.15">
      <c r="A4" s="9" t="s">
        <v>9</v>
      </c>
      <c r="B4" s="10" t="s">
        <v>10</v>
      </c>
      <c r="C4" s="11">
        <f>12747866*(1-16%)</f>
        <v>10708207.439999999</v>
      </c>
      <c r="D4" s="11"/>
      <c r="E4" s="11">
        <f>11625298*(1-15%)</f>
        <v>9881503.3000000007</v>
      </c>
      <c r="F4" s="11"/>
      <c r="G4" s="11">
        <f>14307335*(1-18%)</f>
        <v>11732014.699999999</v>
      </c>
      <c r="H4" s="11"/>
      <c r="I4" s="11"/>
      <c r="J4" s="12"/>
    </row>
    <row r="5" spans="1:10" ht="14.25" x14ac:dyDescent="0.15">
      <c r="A5" s="9" t="s">
        <v>11</v>
      </c>
      <c r="B5" s="10" t="s">
        <v>12</v>
      </c>
      <c r="C5" s="13">
        <v>6585402</v>
      </c>
      <c r="D5" s="13"/>
      <c r="E5" s="13">
        <v>7211779</v>
      </c>
      <c r="F5" s="13"/>
      <c r="G5" s="13">
        <v>7457926</v>
      </c>
      <c r="H5" s="14"/>
      <c r="I5" s="11"/>
      <c r="J5" s="12"/>
    </row>
    <row r="6" spans="1:10" ht="14.25" x14ac:dyDescent="0.15">
      <c r="A6" s="9" t="s">
        <v>13</v>
      </c>
      <c r="B6" s="10" t="s">
        <v>14</v>
      </c>
      <c r="C6" s="11">
        <f t="shared" ref="C6:G6" si="0">C4*(1-C9)</f>
        <v>7495745.2079999996</v>
      </c>
      <c r="D6" s="11"/>
      <c r="E6" s="11">
        <f t="shared" si="0"/>
        <v>7411127.4749999996</v>
      </c>
      <c r="F6" s="11"/>
      <c r="G6" s="11">
        <f t="shared" si="0"/>
        <v>7508489.4079999998</v>
      </c>
      <c r="H6" s="11"/>
      <c r="I6" s="11"/>
      <c r="J6" s="12"/>
    </row>
    <row r="7" spans="1:10" ht="14.25" x14ac:dyDescent="0.15">
      <c r="A7" s="15" t="s">
        <v>15</v>
      </c>
      <c r="B7" s="10" t="s">
        <v>16</v>
      </c>
      <c r="C7" s="11"/>
      <c r="D7" s="11"/>
      <c r="E7" s="11"/>
      <c r="F7" s="11"/>
      <c r="G7" s="11"/>
      <c r="H7" s="16"/>
      <c r="I7" s="11"/>
      <c r="J7" s="17"/>
    </row>
    <row r="8" spans="1:10" x14ac:dyDescent="0.15">
      <c r="A8" s="15" t="s">
        <v>17</v>
      </c>
      <c r="B8" s="10" t="s">
        <v>18</v>
      </c>
      <c r="C8" s="11"/>
      <c r="D8" s="18"/>
      <c r="E8" s="19"/>
      <c r="F8" s="18"/>
      <c r="G8" s="19"/>
      <c r="H8" s="18"/>
      <c r="I8" s="18"/>
      <c r="J8" s="12"/>
    </row>
    <row r="9" spans="1:10" ht="14.25" x14ac:dyDescent="0.15">
      <c r="A9" s="9" t="s">
        <v>19</v>
      </c>
      <c r="B9" s="10" t="s">
        <v>20</v>
      </c>
      <c r="C9" s="20">
        <v>0.3</v>
      </c>
      <c r="D9" s="18"/>
      <c r="E9" s="20">
        <v>0.25</v>
      </c>
      <c r="F9" s="18"/>
      <c r="G9" s="20">
        <v>0.36</v>
      </c>
      <c r="H9" s="18"/>
      <c r="I9" s="21"/>
      <c r="J9" s="17"/>
    </row>
    <row r="10" spans="1:10" ht="14.25" x14ac:dyDescent="0.15">
      <c r="A10" s="22" t="s">
        <v>21</v>
      </c>
      <c r="B10" s="10" t="s">
        <v>22</v>
      </c>
      <c r="C10" s="11">
        <f t="shared" ref="C10:G10" si="1">SUM(C11:C19)-C12</f>
        <v>18530357.109999999</v>
      </c>
      <c r="D10" s="11"/>
      <c r="E10" s="11">
        <f t="shared" si="1"/>
        <v>21670330.370000001</v>
      </c>
      <c r="F10" s="11"/>
      <c r="G10" s="11">
        <f t="shared" si="1"/>
        <v>21423905.670000002</v>
      </c>
      <c r="H10" s="11"/>
      <c r="I10" s="11"/>
      <c r="J10" s="17"/>
    </row>
    <row r="11" spans="1:10" ht="36" x14ac:dyDescent="0.15">
      <c r="A11" s="23" t="s">
        <v>23</v>
      </c>
      <c r="B11" s="10" t="s">
        <v>24</v>
      </c>
      <c r="C11" s="24">
        <f>290000+C12+2048604.84</f>
        <v>2621050.73</v>
      </c>
      <c r="D11" s="13"/>
      <c r="E11" s="24">
        <v>2454285.04</v>
      </c>
      <c r="F11" s="13"/>
      <c r="G11" s="24">
        <v>2535382.4700000002</v>
      </c>
      <c r="H11" s="16"/>
      <c r="I11" s="11"/>
      <c r="J11" s="12" t="s">
        <v>25</v>
      </c>
    </row>
    <row r="12" spans="1:10" x14ac:dyDescent="0.15">
      <c r="A12" s="23" t="s">
        <v>26</v>
      </c>
      <c r="B12" s="10" t="s">
        <v>27</v>
      </c>
      <c r="C12" s="13">
        <v>282445.89</v>
      </c>
      <c r="D12" s="25"/>
      <c r="E12" s="13">
        <v>337051.42</v>
      </c>
      <c r="F12" s="25"/>
      <c r="G12" s="13">
        <v>609035.47</v>
      </c>
      <c r="H12" s="26"/>
      <c r="I12" s="11"/>
      <c r="J12" s="12"/>
    </row>
    <row r="13" spans="1:10" x14ac:dyDescent="0.15">
      <c r="A13" s="23" t="s">
        <v>28</v>
      </c>
      <c r="B13" s="10" t="s">
        <v>29</v>
      </c>
      <c r="C13" s="13">
        <v>3350411.96</v>
      </c>
      <c r="D13" s="13"/>
      <c r="E13" s="13">
        <v>4017463.03</v>
      </c>
      <c r="F13" s="13"/>
      <c r="G13" s="13">
        <v>5073102.87</v>
      </c>
      <c r="H13" s="16"/>
      <c r="I13" s="11"/>
      <c r="J13" s="12"/>
    </row>
    <row r="14" spans="1:10" x14ac:dyDescent="0.15">
      <c r="A14" s="27" t="s">
        <v>30</v>
      </c>
      <c r="B14" s="10" t="s">
        <v>31</v>
      </c>
      <c r="C14" s="11">
        <v>3635450.27</v>
      </c>
      <c r="D14" s="13"/>
      <c r="E14" s="11">
        <v>5057084.45</v>
      </c>
      <c r="F14" s="11"/>
      <c r="G14" s="11">
        <v>4871070.87</v>
      </c>
      <c r="H14" s="16"/>
      <c r="I14" s="11"/>
      <c r="J14" s="12"/>
    </row>
    <row r="15" spans="1:10" x14ac:dyDescent="0.15">
      <c r="A15" s="23" t="s">
        <v>32</v>
      </c>
      <c r="B15" s="10" t="s">
        <v>33</v>
      </c>
      <c r="C15" s="11">
        <v>4561913.49</v>
      </c>
      <c r="D15" s="13"/>
      <c r="E15" s="11">
        <v>5900085.7999999998</v>
      </c>
      <c r="F15" s="13"/>
      <c r="G15" s="11">
        <v>6018486.3399999999</v>
      </c>
      <c r="H15" s="16"/>
      <c r="I15" s="11"/>
      <c r="J15" s="12"/>
    </row>
    <row r="16" spans="1:10" x14ac:dyDescent="0.15">
      <c r="A16" s="23" t="s">
        <v>34</v>
      </c>
      <c r="B16" s="10" t="s">
        <v>35</v>
      </c>
      <c r="C16" s="11">
        <v>0</v>
      </c>
      <c r="D16" s="11"/>
      <c r="E16" s="11">
        <v>331671.5</v>
      </c>
      <c r="F16" s="13"/>
      <c r="G16" s="11">
        <v>143018.6</v>
      </c>
      <c r="H16" s="14"/>
      <c r="I16" s="11"/>
      <c r="J16" s="12"/>
    </row>
    <row r="17" spans="1:10" x14ac:dyDescent="0.15">
      <c r="A17" s="23" t="s">
        <v>36</v>
      </c>
      <c r="B17" s="10" t="s">
        <v>37</v>
      </c>
      <c r="C17" s="11">
        <v>647592.5</v>
      </c>
      <c r="D17" s="13"/>
      <c r="E17" s="11">
        <v>743402</v>
      </c>
      <c r="F17" s="13"/>
      <c r="G17" s="11">
        <v>783577</v>
      </c>
      <c r="H17" s="14"/>
      <c r="I17" s="11"/>
      <c r="J17" s="12"/>
    </row>
    <row r="18" spans="1:10" ht="14.25" x14ac:dyDescent="0.15">
      <c r="A18" s="23" t="s">
        <v>38</v>
      </c>
      <c r="B18" s="10" t="s">
        <v>39</v>
      </c>
      <c r="C18" s="11"/>
      <c r="D18" s="11"/>
      <c r="E18" s="11"/>
      <c r="F18" s="11"/>
      <c r="G18" s="11"/>
      <c r="H18" s="16"/>
      <c r="I18" s="11"/>
      <c r="J18" s="17"/>
    </row>
    <row r="19" spans="1:10" x14ac:dyDescent="0.15">
      <c r="A19" s="23" t="s">
        <v>40</v>
      </c>
      <c r="B19" s="10" t="s">
        <v>41</v>
      </c>
      <c r="C19" s="11">
        <v>3713938.16</v>
      </c>
      <c r="D19" s="11"/>
      <c r="E19" s="11">
        <v>3166338.55</v>
      </c>
      <c r="F19" s="11"/>
      <c r="G19" s="11">
        <v>1999267.52</v>
      </c>
      <c r="H19" s="16"/>
      <c r="I19" s="11"/>
      <c r="J19" s="12"/>
    </row>
    <row r="20" spans="1:10" ht="14.25" x14ac:dyDescent="0.15">
      <c r="A20" s="22" t="s">
        <v>42</v>
      </c>
      <c r="B20" s="10" t="s">
        <v>43</v>
      </c>
      <c r="C20" s="11"/>
      <c r="D20" s="11"/>
      <c r="E20" s="11"/>
      <c r="F20" s="11"/>
      <c r="G20" s="11"/>
      <c r="H20" s="16"/>
      <c r="I20" s="11"/>
      <c r="J20" s="17"/>
    </row>
    <row r="21" spans="1:10" ht="14.25" x14ac:dyDescent="0.15">
      <c r="A21" s="23" t="s">
        <v>44</v>
      </c>
      <c r="B21" s="10" t="s">
        <v>45</v>
      </c>
      <c r="C21" s="11"/>
      <c r="D21" s="11"/>
      <c r="E21" s="11"/>
      <c r="F21" s="11"/>
      <c r="G21" s="11"/>
      <c r="H21" s="16"/>
      <c r="I21" s="11"/>
      <c r="J21" s="17"/>
    </row>
    <row r="22" spans="1:10" ht="14.25" x14ac:dyDescent="0.15">
      <c r="A22" s="23" t="s">
        <v>46</v>
      </c>
      <c r="B22" s="10" t="s">
        <v>47</v>
      </c>
      <c r="C22" s="11"/>
      <c r="D22" s="11"/>
      <c r="E22" s="11"/>
      <c r="F22" s="11"/>
      <c r="G22" s="11"/>
      <c r="H22" s="16"/>
      <c r="I22" s="11"/>
      <c r="J22" s="17"/>
    </row>
    <row r="23" spans="1:10" ht="14.25" x14ac:dyDescent="0.15">
      <c r="A23" s="23" t="s">
        <v>48</v>
      </c>
      <c r="B23" s="10" t="s">
        <v>49</v>
      </c>
      <c r="C23" s="11"/>
      <c r="D23" s="11"/>
      <c r="E23" s="11"/>
      <c r="F23" s="11"/>
      <c r="G23" s="11"/>
      <c r="H23" s="16"/>
      <c r="I23" s="11"/>
      <c r="J23" s="17"/>
    </row>
    <row r="24" spans="1:10" ht="14.25" x14ac:dyDescent="0.15">
      <c r="A24" s="27" t="s">
        <v>50</v>
      </c>
      <c r="B24" s="10" t="s">
        <v>51</v>
      </c>
      <c r="C24" s="11"/>
      <c r="D24" s="11"/>
      <c r="E24" s="11"/>
      <c r="F24" s="11"/>
      <c r="G24" s="11"/>
      <c r="H24" s="16"/>
      <c r="I24" s="11"/>
      <c r="J24" s="17"/>
    </row>
    <row r="25" spans="1:10" ht="14.25" x14ac:dyDescent="0.15">
      <c r="A25" s="27" t="s">
        <v>52</v>
      </c>
      <c r="B25" s="10" t="s">
        <v>53</v>
      </c>
      <c r="C25" s="11"/>
      <c r="D25" s="11"/>
      <c r="E25" s="11"/>
      <c r="F25" s="11"/>
      <c r="G25" s="11"/>
      <c r="H25" s="16"/>
      <c r="I25" s="11"/>
      <c r="J25" s="17"/>
    </row>
    <row r="26" spans="1:10" ht="14.25" x14ac:dyDescent="0.15">
      <c r="A26" s="23" t="s">
        <v>54</v>
      </c>
      <c r="B26" s="10" t="s">
        <v>55</v>
      </c>
      <c r="C26" s="11"/>
      <c r="D26" s="11"/>
      <c r="E26" s="11"/>
      <c r="F26" s="11"/>
      <c r="G26" s="11"/>
      <c r="H26" s="16"/>
      <c r="I26" s="11"/>
      <c r="J26" s="17"/>
    </row>
    <row r="27" spans="1:10" ht="24" x14ac:dyDescent="0.15">
      <c r="A27" s="22" t="s">
        <v>56</v>
      </c>
      <c r="B27" s="10" t="s">
        <v>57</v>
      </c>
      <c r="C27" s="28">
        <v>16966545.48</v>
      </c>
      <c r="D27" s="11"/>
      <c r="E27" s="28">
        <v>8964204.4100000001</v>
      </c>
      <c r="F27" s="11"/>
      <c r="G27" s="28">
        <v>6345678.9100000001</v>
      </c>
      <c r="H27" s="16"/>
      <c r="I27" s="11"/>
      <c r="J27" s="12" t="s">
        <v>58</v>
      </c>
    </row>
    <row r="28" spans="1:10" ht="14.25" x14ac:dyDescent="0.15">
      <c r="A28" s="22" t="s">
        <v>59</v>
      </c>
      <c r="B28" s="10" t="s">
        <v>60</v>
      </c>
      <c r="C28" s="11">
        <f t="shared" ref="C28:G28" si="2">C29+C31+C32</f>
        <v>7886652.3799999999</v>
      </c>
      <c r="D28" s="11"/>
      <c r="E28" s="11">
        <f t="shared" si="2"/>
        <v>6402186.5899999999</v>
      </c>
      <c r="F28" s="11"/>
      <c r="G28" s="11">
        <f t="shared" si="2"/>
        <v>6843123.0800000001</v>
      </c>
      <c r="H28" s="11"/>
      <c r="I28" s="11"/>
      <c r="J28" s="17"/>
    </row>
    <row r="29" spans="1:10" x14ac:dyDescent="0.15">
      <c r="A29" s="23" t="s">
        <v>61</v>
      </c>
      <c r="B29" s="10" t="s">
        <v>62</v>
      </c>
      <c r="C29" s="11">
        <v>7933429.5099999998</v>
      </c>
      <c r="D29" s="11"/>
      <c r="E29" s="11">
        <v>6444646.5700000003</v>
      </c>
      <c r="F29" s="14"/>
      <c r="G29" s="11">
        <f>6646581.07+19000</f>
        <v>6665581.0700000003</v>
      </c>
      <c r="H29" s="14"/>
      <c r="I29" s="11"/>
      <c r="J29" s="12"/>
    </row>
    <row r="30" spans="1:10" x14ac:dyDescent="0.15">
      <c r="A30" s="23" t="s">
        <v>63</v>
      </c>
      <c r="B30" s="10"/>
      <c r="C30" s="26">
        <v>6660862.1799999997</v>
      </c>
      <c r="D30" s="26"/>
      <c r="E30" s="11">
        <v>4806301.9000000004</v>
      </c>
      <c r="F30" s="26"/>
      <c r="G30" s="11">
        <v>5215632.43</v>
      </c>
      <c r="H30" s="26"/>
      <c r="I30" s="11"/>
      <c r="J30" s="12"/>
    </row>
    <row r="31" spans="1:10" x14ac:dyDescent="0.15">
      <c r="A31" s="23" t="s">
        <v>64</v>
      </c>
      <c r="B31" s="10" t="s">
        <v>65</v>
      </c>
      <c r="C31" s="11"/>
      <c r="D31" s="11"/>
      <c r="E31" s="11"/>
      <c r="F31" s="11"/>
      <c r="G31" s="11"/>
      <c r="H31" s="16"/>
      <c r="I31" s="11"/>
      <c r="J31" s="12"/>
    </row>
    <row r="32" spans="1:10" x14ac:dyDescent="0.15">
      <c r="A32" s="23" t="s">
        <v>66</v>
      </c>
      <c r="B32" s="10" t="s">
        <v>67</v>
      </c>
      <c r="C32" s="11">
        <v>-46777.13</v>
      </c>
      <c r="D32" s="14"/>
      <c r="E32" s="11">
        <v>-42459.98</v>
      </c>
      <c r="F32" s="14"/>
      <c r="G32" s="11">
        <v>177542.01</v>
      </c>
      <c r="H32" s="14"/>
      <c r="I32" s="11"/>
      <c r="J32" s="12"/>
    </row>
    <row r="33" spans="1:10" ht="14.25" x14ac:dyDescent="0.15">
      <c r="A33" s="29" t="s">
        <v>68</v>
      </c>
      <c r="B33" s="10" t="s">
        <v>69</v>
      </c>
      <c r="C33" s="11"/>
      <c r="D33" s="11"/>
      <c r="E33" s="11"/>
      <c r="F33" s="11"/>
      <c r="G33" s="11"/>
      <c r="H33" s="16"/>
      <c r="I33" s="11"/>
      <c r="J33" s="17"/>
    </row>
    <row r="34" spans="1:10" ht="14.25" x14ac:dyDescent="0.15">
      <c r="A34" s="22" t="s">
        <v>70</v>
      </c>
      <c r="B34" s="10" t="s">
        <v>71</v>
      </c>
      <c r="C34" s="11">
        <f t="shared" ref="C34:G34" si="3">C10+C28+C27-C33</f>
        <v>43383554.969999999</v>
      </c>
      <c r="D34" s="11"/>
      <c r="E34" s="11">
        <f t="shared" si="3"/>
        <v>37036721.369999997</v>
      </c>
      <c r="F34" s="11"/>
      <c r="G34" s="11">
        <f t="shared" si="3"/>
        <v>34612707.659999996</v>
      </c>
      <c r="H34" s="11"/>
      <c r="I34" s="11"/>
      <c r="J34" s="17"/>
    </row>
    <row r="35" spans="1:10" ht="14.25" x14ac:dyDescent="0.15">
      <c r="A35" s="30" t="s">
        <v>72</v>
      </c>
      <c r="B35" s="31" t="s">
        <v>73</v>
      </c>
      <c r="C35" s="32">
        <f t="shared" ref="C35:G35" si="4">C34/C6</f>
        <v>5.7877574231976201</v>
      </c>
      <c r="D35" s="32"/>
      <c r="E35" s="32">
        <f t="shared" si="4"/>
        <v>4.9974476211529497</v>
      </c>
      <c r="F35" s="32"/>
      <c r="G35" s="32">
        <f t="shared" si="4"/>
        <v>4.60980974723378</v>
      </c>
      <c r="H35" s="32"/>
      <c r="I35" s="32"/>
      <c r="J35" s="33"/>
    </row>
  </sheetData>
  <mergeCells count="1">
    <mergeCell ref="A2:I2"/>
  </mergeCells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001</cp:lastModifiedBy>
  <dcterms:created xsi:type="dcterms:W3CDTF">2026-01-07T09:25:00Z</dcterms:created>
  <dcterms:modified xsi:type="dcterms:W3CDTF">2026-01-09T07:16:19Z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030EF7A1499F4F57809139D6B8DF71AF_11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